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5265" yWindow="300" windowWidth="21075" windowHeight="97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46" i="1"/>
  <c r="B47"/>
  <c r="W42"/>
  <c r="X42"/>
  <c r="Y42"/>
  <c r="Z42"/>
  <c r="AA42"/>
  <c r="AB42"/>
  <c r="AC42"/>
  <c r="AD42"/>
  <c r="AE42"/>
  <c r="AF42"/>
  <c r="W39"/>
  <c r="X39"/>
  <c r="Y39"/>
  <c r="Z39"/>
  <c r="AA39"/>
  <c r="AB39"/>
  <c r="AC39"/>
  <c r="AD39"/>
  <c r="AE39"/>
  <c r="AF39"/>
  <c r="W37"/>
  <c r="X37"/>
  <c r="Y37"/>
  <c r="Z37"/>
  <c r="AA37"/>
  <c r="AB37"/>
  <c r="AC37"/>
  <c r="AD37"/>
  <c r="AE37"/>
  <c r="AF37"/>
  <c r="W35"/>
  <c r="X35"/>
  <c r="Y35"/>
  <c r="Z35"/>
  <c r="AA35"/>
  <c r="AB35"/>
  <c r="AC35"/>
  <c r="AD35"/>
  <c r="AE35"/>
  <c r="AF35"/>
  <c r="W33"/>
  <c r="X33"/>
  <c r="Y33"/>
  <c r="Z33"/>
  <c r="AA33"/>
  <c r="AB33"/>
  <c r="AC33"/>
  <c r="AD33"/>
  <c r="AE33"/>
  <c r="AF33"/>
  <c r="W31"/>
  <c r="X31"/>
  <c r="Y31"/>
  <c r="Z31"/>
  <c r="AA31"/>
  <c r="AB31"/>
  <c r="AC31"/>
  <c r="AD31"/>
  <c r="AE31"/>
  <c r="AF31"/>
  <c r="W30"/>
  <c r="X30"/>
  <c r="Y30" s="1"/>
  <c r="Z30" s="1"/>
  <c r="AA30" s="1"/>
  <c r="AB30" s="1"/>
  <c r="AC30" s="1"/>
  <c r="AD30" s="1"/>
  <c r="AE30" s="1"/>
  <c r="AF30" s="1"/>
  <c r="W29"/>
  <c r="X29" s="1"/>
  <c r="Y29" s="1"/>
  <c r="Z29" s="1"/>
  <c r="AA29" s="1"/>
  <c r="AB29" s="1"/>
  <c r="AC29" s="1"/>
  <c r="AD29" s="1"/>
  <c r="AE29" s="1"/>
  <c r="AF29" s="1"/>
  <c r="W27"/>
  <c r="X27" s="1"/>
  <c r="Y27" s="1"/>
  <c r="Z27" s="1"/>
  <c r="AA27" s="1"/>
  <c r="AB27" s="1"/>
  <c r="AC27" s="1"/>
  <c r="AD27" s="1"/>
  <c r="AE27" s="1"/>
  <c r="AF27" s="1"/>
  <c r="W24"/>
  <c r="X24"/>
  <c r="Y24" s="1"/>
  <c r="Z24" s="1"/>
  <c r="AA24" s="1"/>
  <c r="AB24" s="1"/>
  <c r="AC24" s="1"/>
  <c r="AD24" s="1"/>
  <c r="AE24" s="1"/>
  <c r="AF24" s="1"/>
  <c r="W23"/>
  <c r="X23"/>
  <c r="Y23"/>
  <c r="Z23"/>
  <c r="AA23"/>
  <c r="AB23"/>
  <c r="AC23"/>
  <c r="AD23"/>
  <c r="AE23"/>
  <c r="AF23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7"/>
  <c r="C31" s="1"/>
  <c r="C33" s="1"/>
  <c r="X5"/>
  <c r="W20"/>
  <c r="X20" s="1"/>
  <c r="Y20" s="1"/>
  <c r="Z20" s="1"/>
  <c r="AA20" s="1"/>
  <c r="AB20" s="1"/>
  <c r="AC20" s="1"/>
  <c r="AD20" s="1"/>
  <c r="AE20" s="1"/>
  <c r="AF20" s="1"/>
  <c r="W19"/>
  <c r="X19" s="1"/>
  <c r="Y19" s="1"/>
  <c r="Z19" s="1"/>
  <c r="AA19" s="1"/>
  <c r="AB19" s="1"/>
  <c r="AC19" s="1"/>
  <c r="AD19" s="1"/>
  <c r="AE19" s="1"/>
  <c r="AF19" s="1"/>
  <c r="W18"/>
  <c r="X18" s="1"/>
  <c r="Y18" s="1"/>
  <c r="Z18" s="1"/>
  <c r="AA18" s="1"/>
  <c r="AB18" s="1"/>
  <c r="AC18" s="1"/>
  <c r="AD18" s="1"/>
  <c r="AE18" s="1"/>
  <c r="AF18" s="1"/>
  <c r="W11"/>
  <c r="X11" s="1"/>
  <c r="Y11" s="1"/>
  <c r="Z11" s="1"/>
  <c r="AA11" s="1"/>
  <c r="AB11" s="1"/>
  <c r="AC11" s="1"/>
  <c r="AD11" s="1"/>
  <c r="AE11" s="1"/>
  <c r="AF11" s="1"/>
  <c r="Y5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C39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E18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U18" s="1"/>
  <c r="V18" s="1"/>
  <c r="D18"/>
  <c r="E30"/>
  <c r="F30" s="1"/>
  <c r="G30" s="1"/>
  <c r="H30" s="1"/>
  <c r="I30" s="1"/>
  <c r="J30" s="1"/>
  <c r="K30" s="1"/>
  <c r="L30" s="1"/>
  <c r="M30" s="1"/>
  <c r="N30" s="1"/>
  <c r="O30" s="1"/>
  <c r="P30" s="1"/>
  <c r="Q30" s="1"/>
  <c r="R30" s="1"/>
  <c r="S30" s="1"/>
  <c r="T30" s="1"/>
  <c r="U30" s="1"/>
  <c r="V30" s="1"/>
  <c r="D30"/>
  <c r="E29"/>
  <c r="F29"/>
  <c r="G29" s="1"/>
  <c r="H29" s="1"/>
  <c r="I29" s="1"/>
  <c r="J29" s="1"/>
  <c r="K29" s="1"/>
  <c r="L29" s="1"/>
  <c r="M29" s="1"/>
  <c r="N29" s="1"/>
  <c r="O29" s="1"/>
  <c r="P29" s="1"/>
  <c r="Q29" s="1"/>
  <c r="R29" s="1"/>
  <c r="S29" s="1"/>
  <c r="T29" s="1"/>
  <c r="U29" s="1"/>
  <c r="V29" s="1"/>
  <c r="D29"/>
  <c r="E24"/>
  <c r="F24"/>
  <c r="G24" s="1"/>
  <c r="H24" s="1"/>
  <c r="I24" s="1"/>
  <c r="J24" s="1"/>
  <c r="K24" s="1"/>
  <c r="L24" s="1"/>
  <c r="M24" s="1"/>
  <c r="N24" s="1"/>
  <c r="O24" s="1"/>
  <c r="P24" s="1"/>
  <c r="Q24" s="1"/>
  <c r="R24" s="1"/>
  <c r="S24" s="1"/>
  <c r="T24" s="1"/>
  <c r="U24" s="1"/>
  <c r="V24" s="1"/>
  <c r="D24"/>
  <c r="D27"/>
  <c r="C24"/>
  <c r="C20"/>
  <c r="C3"/>
  <c r="D20"/>
  <c r="E20" s="1"/>
  <c r="C2"/>
  <c r="E27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T27" s="1"/>
  <c r="U27" s="1"/>
  <c r="V27" s="1"/>
  <c r="C27"/>
  <c r="E19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  <c r="D19"/>
  <c r="E11"/>
  <c r="F11" s="1"/>
  <c r="G11" s="1"/>
  <c r="H11" s="1"/>
  <c r="I11" s="1"/>
  <c r="J11" s="1"/>
  <c r="K11" s="1"/>
  <c r="L11" s="1"/>
  <c r="M11" s="1"/>
  <c r="N11" s="1"/>
  <c r="O11" s="1"/>
  <c r="P11" s="1"/>
  <c r="Q11" s="1"/>
  <c r="R11" s="1"/>
  <c r="S11" s="1"/>
  <c r="T11" s="1"/>
  <c r="U11" s="1"/>
  <c r="V11" s="1"/>
  <c r="D11"/>
  <c r="Z5" l="1"/>
  <c r="D31"/>
  <c r="D33" s="1"/>
  <c r="D35" s="1"/>
  <c r="D37" s="1"/>
  <c r="D42" s="1"/>
  <c r="F20"/>
  <c r="E31"/>
  <c r="E33" s="1"/>
  <c r="E35" s="1"/>
  <c r="E37" s="1"/>
  <c r="E42" s="1"/>
  <c r="C35"/>
  <c r="C37" s="1"/>
  <c r="C42" s="1"/>
  <c r="AA5" l="1"/>
  <c r="G20"/>
  <c r="F31"/>
  <c r="F33" s="1"/>
  <c r="F35" s="1"/>
  <c r="F37" s="1"/>
  <c r="F42" s="1"/>
  <c r="AB5" l="1"/>
  <c r="G31"/>
  <c r="G33" s="1"/>
  <c r="G35" s="1"/>
  <c r="G37" s="1"/>
  <c r="G42" s="1"/>
  <c r="H20"/>
  <c r="AC5" l="1"/>
  <c r="H31"/>
  <c r="H33" s="1"/>
  <c r="I20"/>
  <c r="AD5" l="1"/>
  <c r="H35"/>
  <c r="H37" s="1"/>
  <c r="H42" s="1"/>
  <c r="I31"/>
  <c r="I33" s="1"/>
  <c r="I35" s="1"/>
  <c r="I37" s="1"/>
  <c r="I42" s="1"/>
  <c r="J20"/>
  <c r="AE5" l="1"/>
  <c r="J31"/>
  <c r="J33" s="1"/>
  <c r="K20"/>
  <c r="AF5" l="1"/>
  <c r="J35"/>
  <c r="J37" s="1"/>
  <c r="J42" s="1"/>
  <c r="K31"/>
  <c r="K33" s="1"/>
  <c r="L20"/>
  <c r="K35" l="1"/>
  <c r="K37" s="1"/>
  <c r="K42" s="1"/>
  <c r="M20"/>
  <c r="L31"/>
  <c r="L33" s="1"/>
  <c r="L35" s="1"/>
  <c r="L37" s="1"/>
  <c r="L42" s="1"/>
  <c r="M31" l="1"/>
  <c r="M33" s="1"/>
  <c r="M35" s="1"/>
  <c r="M37" s="1"/>
  <c r="M42" s="1"/>
  <c r="N20"/>
  <c r="O20" l="1"/>
  <c r="N31"/>
  <c r="N33" s="1"/>
  <c r="N35" s="1"/>
  <c r="N37" s="1"/>
  <c r="N42" s="1"/>
  <c r="P20" l="1"/>
  <c r="O31"/>
  <c r="O33" s="1"/>
  <c r="O35" s="1"/>
  <c r="O37" s="1"/>
  <c r="O42" s="1"/>
  <c r="Q20" l="1"/>
  <c r="P31"/>
  <c r="P33" s="1"/>
  <c r="P35" s="1"/>
  <c r="P37" s="1"/>
  <c r="P42" s="1"/>
  <c r="R20" l="1"/>
  <c r="Q31"/>
  <c r="Q33" s="1"/>
  <c r="R31" l="1"/>
  <c r="R33" s="1"/>
  <c r="R35" s="1"/>
  <c r="R37" s="1"/>
  <c r="R42" s="1"/>
  <c r="S20"/>
  <c r="Q35"/>
  <c r="Q37" s="1"/>
  <c r="Q42" s="1"/>
  <c r="S31" l="1"/>
  <c r="S33" s="1"/>
  <c r="S35" s="1"/>
  <c r="S37" s="1"/>
  <c r="S42" s="1"/>
  <c r="T20"/>
  <c r="U20" l="1"/>
  <c r="T31"/>
  <c r="T33" s="1"/>
  <c r="V20" l="1"/>
  <c r="V31" s="1"/>
  <c r="V33" s="1"/>
  <c r="V35" s="1"/>
  <c r="V37" s="1"/>
  <c r="V42" s="1"/>
  <c r="U31"/>
  <c r="U33" s="1"/>
  <c r="U35" s="1"/>
  <c r="U37" s="1"/>
  <c r="U42" s="1"/>
  <c r="T35"/>
  <c r="T37" s="1"/>
  <c r="T42" s="1"/>
</calcChain>
</file>

<file path=xl/sharedStrings.xml><?xml version="1.0" encoding="utf-8"?>
<sst xmlns="http://schemas.openxmlformats.org/spreadsheetml/2006/main" count="31" uniqueCount="31">
  <si>
    <t>Year</t>
  </si>
  <si>
    <t>Capital cost</t>
  </si>
  <si>
    <t>Loan Expense</t>
  </si>
  <si>
    <t>Revenue</t>
  </si>
  <si>
    <t>33,000 ton</t>
  </si>
  <si>
    <t>per year</t>
  </si>
  <si>
    <t>Cooling H2O</t>
  </si>
  <si>
    <t>3% Cap Cost</t>
  </si>
  <si>
    <t>Maintenance</t>
  </si>
  <si>
    <t>Total Expenses</t>
  </si>
  <si>
    <t>Income before Taxes</t>
  </si>
  <si>
    <t>Taxes 40%</t>
  </si>
  <si>
    <t>Income after taxes</t>
  </si>
  <si>
    <t>Cash flow from</t>
  </si>
  <si>
    <t>Operations</t>
  </si>
  <si>
    <t>Add Back Depreciation</t>
  </si>
  <si>
    <t>NPV</t>
  </si>
  <si>
    <t>IRR</t>
  </si>
  <si>
    <t>Interest</t>
  </si>
  <si>
    <t>Steam Generation</t>
  </si>
  <si>
    <t>Electrical</t>
  </si>
  <si>
    <t>Other Gas Costs</t>
  </si>
  <si>
    <t>Depreciation</t>
  </si>
  <si>
    <t>Salary and Fringes</t>
  </si>
  <si>
    <t xml:space="preserve">Total Enthalpy (btu/hr) = </t>
  </si>
  <si>
    <t xml:space="preserve">Total Enthalpy (kwh) = </t>
  </si>
  <si>
    <t>1kwh=(btu/hr)</t>
  </si>
  <si>
    <t>Total enthalpy charge</t>
  </si>
  <si>
    <t>$/kwh</t>
  </si>
  <si>
    <t>Raw Materials      Ethylene</t>
  </si>
  <si>
    <t>Syngas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</si>
</sst>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9" fontId="0" fillId="0" borderId="0" xfId="0" applyNumberFormat="1"/>
    <xf numFmtId="0" fontId="0" fillId="0" borderId="0" xfId="0"/>
    <xf numFmtId="3" fontId="0" fillId="0" borderId="0" xfId="0" applyNumberFormat="1"/>
    <xf numFmtId="8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L49"/>
  <sheetViews>
    <sheetView tabSelected="1" topLeftCell="A14" workbookViewId="0">
      <selection activeCell="B47" sqref="B47"/>
    </sheetView>
  </sheetViews>
  <sheetFormatPr defaultRowHeight="15"/>
  <cols>
    <col min="1" max="1" width="10.85546875" customWidth="1"/>
    <col min="2" max="2" width="17.28515625" customWidth="1"/>
    <col min="3" max="3" width="15.5703125" bestFit="1" customWidth="1"/>
    <col min="4" max="32" width="14.5703125" bestFit="1" customWidth="1"/>
  </cols>
  <sheetData>
    <row r="1" spans="1:38">
      <c r="A1" s="2" t="s">
        <v>24</v>
      </c>
      <c r="C1">
        <v>68677663</v>
      </c>
      <c r="E1" s="2" t="s">
        <v>26</v>
      </c>
      <c r="F1">
        <v>3412.3</v>
      </c>
    </row>
    <row r="2" spans="1:38">
      <c r="A2" s="2" t="s">
        <v>25</v>
      </c>
      <c r="C2">
        <f>C1/F1</f>
        <v>20126.502066055153</v>
      </c>
      <c r="E2">
        <v>0.08</v>
      </c>
      <c r="F2" s="2" t="s">
        <v>28</v>
      </c>
    </row>
    <row r="3" spans="1:38">
      <c r="A3" s="2" t="s">
        <v>27</v>
      </c>
      <c r="C3">
        <f>E2*C2</f>
        <v>1610.1201652844122</v>
      </c>
    </row>
    <row r="5" spans="1:38">
      <c r="A5" s="2" t="s">
        <v>0</v>
      </c>
      <c r="B5" s="2">
        <v>0</v>
      </c>
      <c r="C5" s="2">
        <v>1</v>
      </c>
      <c r="D5" s="2">
        <v>2</v>
      </c>
      <c r="E5" s="2">
        <v>3</v>
      </c>
      <c r="F5" s="2">
        <v>4</v>
      </c>
      <c r="G5" s="2">
        <v>5</v>
      </c>
      <c r="H5" s="2">
        <v>6</v>
      </c>
      <c r="I5" s="2">
        <v>7</v>
      </c>
      <c r="J5" s="2">
        <v>8</v>
      </c>
      <c r="K5" s="2">
        <v>9</v>
      </c>
      <c r="L5" s="2">
        <v>10</v>
      </c>
      <c r="M5" s="2">
        <v>11</v>
      </c>
      <c r="N5" s="2">
        <v>12</v>
      </c>
      <c r="O5" s="2">
        <v>13</v>
      </c>
      <c r="P5" s="2">
        <v>14</v>
      </c>
      <c r="Q5" s="2">
        <v>15</v>
      </c>
      <c r="R5" s="2">
        <v>16</v>
      </c>
      <c r="S5" s="2">
        <v>17</v>
      </c>
      <c r="T5">
        <v>18</v>
      </c>
      <c r="U5">
        <v>19</v>
      </c>
      <c r="V5">
        <v>20</v>
      </c>
      <c r="W5" s="2">
        <v>21</v>
      </c>
      <c r="X5" s="2">
        <f>W5+1</f>
        <v>22</v>
      </c>
      <c r="Y5" s="2">
        <f t="shared" ref="X5:AL5" si="0">X5+1</f>
        <v>23</v>
      </c>
      <c r="Z5" s="2">
        <f t="shared" si="0"/>
        <v>24</v>
      </c>
      <c r="AA5" s="2">
        <f t="shared" si="0"/>
        <v>25</v>
      </c>
      <c r="AB5" s="2">
        <f t="shared" si="0"/>
        <v>26</v>
      </c>
      <c r="AC5" s="2">
        <f t="shared" si="0"/>
        <v>27</v>
      </c>
      <c r="AD5" s="2">
        <f t="shared" si="0"/>
        <v>28</v>
      </c>
      <c r="AE5" s="2">
        <f t="shared" si="0"/>
        <v>29</v>
      </c>
      <c r="AF5" s="2">
        <f t="shared" si="0"/>
        <v>30</v>
      </c>
      <c r="AG5" s="2"/>
      <c r="AH5" s="2"/>
      <c r="AI5" s="2"/>
      <c r="AJ5" s="2"/>
      <c r="AK5" s="2"/>
      <c r="AL5" s="2"/>
    </row>
    <row r="7" spans="1:38">
      <c r="A7" s="2" t="s">
        <v>1</v>
      </c>
      <c r="B7">
        <v>-62000000</v>
      </c>
    </row>
    <row r="8" spans="1:38">
      <c r="B8" s="2"/>
    </row>
    <row r="9" spans="1:38">
      <c r="A9" s="2" t="s">
        <v>3</v>
      </c>
    </row>
    <row r="10" spans="1:38">
      <c r="A10" s="2" t="s">
        <v>4</v>
      </c>
    </row>
    <row r="11" spans="1:38">
      <c r="A11" s="2" t="s">
        <v>5</v>
      </c>
      <c r="C11">
        <v>29000000</v>
      </c>
      <c r="D11">
        <f>C11*1.02</f>
        <v>29580000</v>
      </c>
      <c r="E11" s="2">
        <f t="shared" ref="E11:V11" si="1">D11*1.02</f>
        <v>30171600</v>
      </c>
      <c r="F11" s="2">
        <f t="shared" si="1"/>
        <v>30775032</v>
      </c>
      <c r="G11" s="2">
        <f t="shared" si="1"/>
        <v>31390532.640000001</v>
      </c>
      <c r="H11" s="2">
        <f t="shared" si="1"/>
        <v>32018343.292800002</v>
      </c>
      <c r="I11" s="2">
        <f t="shared" si="1"/>
        <v>32658710.158656001</v>
      </c>
      <c r="J11" s="2">
        <f t="shared" si="1"/>
        <v>33311884.361829121</v>
      </c>
      <c r="K11" s="2">
        <f t="shared" si="1"/>
        <v>33978122.049065702</v>
      </c>
      <c r="L11" s="2">
        <f t="shared" si="1"/>
        <v>34657684.490047015</v>
      </c>
      <c r="M11" s="2">
        <f t="shared" si="1"/>
        <v>35350838.179847956</v>
      </c>
      <c r="N11" s="2">
        <f t="shared" si="1"/>
        <v>36057854.943444915</v>
      </c>
      <c r="O11" s="2">
        <f t="shared" si="1"/>
        <v>36779012.042313814</v>
      </c>
      <c r="P11" s="2">
        <f t="shared" si="1"/>
        <v>37514592.28316009</v>
      </c>
      <c r="Q11" s="2">
        <f t="shared" si="1"/>
        <v>38264884.128823295</v>
      </c>
      <c r="R11" s="2">
        <f t="shared" si="1"/>
        <v>39030181.811399765</v>
      </c>
      <c r="S11" s="2">
        <f t="shared" si="1"/>
        <v>39810785.44762776</v>
      </c>
      <c r="T11" s="2">
        <f t="shared" si="1"/>
        <v>40607001.156580314</v>
      </c>
      <c r="U11" s="2">
        <f t="shared" si="1"/>
        <v>41419141.179711923</v>
      </c>
      <c r="V11" s="2">
        <f t="shared" si="1"/>
        <v>42247524.003306165</v>
      </c>
      <c r="W11" s="2">
        <f t="shared" ref="W11" si="2">V11*1.02</f>
        <v>43092474.483372286</v>
      </c>
      <c r="X11" s="2">
        <f t="shared" ref="X11" si="3">W11*1.02</f>
        <v>43954323.973039731</v>
      </c>
      <c r="Y11" s="2">
        <f t="shared" ref="Y11" si="4">X11*1.02</f>
        <v>44833410.45250053</v>
      </c>
      <c r="Z11" s="2">
        <f t="shared" ref="Z11" si="5">Y11*1.02</f>
        <v>45730078.661550544</v>
      </c>
      <c r="AA11" s="2">
        <f t="shared" ref="AA11" si="6">Z11*1.02</f>
        <v>46644680.234781556</v>
      </c>
      <c r="AB11" s="2">
        <f t="shared" ref="AB11" si="7">AA11*1.02</f>
        <v>47577573.839477189</v>
      </c>
      <c r="AC11" s="2">
        <f t="shared" ref="AC11" si="8">AB11*1.02</f>
        <v>48529125.31626673</v>
      </c>
      <c r="AD11" s="2">
        <f t="shared" ref="AD11" si="9">AC11*1.02</f>
        <v>49499707.822592065</v>
      </c>
      <c r="AE11" s="2">
        <f t="shared" ref="AE11" si="10">AD11*1.02</f>
        <v>50489701.979043908</v>
      </c>
      <c r="AF11" s="2">
        <f t="shared" ref="AF11" si="11">AE11*1.02</f>
        <v>51499496.01862479</v>
      </c>
    </row>
    <row r="17" spans="1:32">
      <c r="A17" s="2" t="s">
        <v>2</v>
      </c>
      <c r="C17" s="4">
        <f>IPMT(0.06,C5,30,$B$7,0)</f>
        <v>3720000</v>
      </c>
      <c r="D17" s="4">
        <f t="shared" ref="D17:AF17" si="12">IPMT(0.06,D5,30,$B$7,0)</f>
        <v>3672946.0492570237</v>
      </c>
      <c r="E17" s="4">
        <f t="shared" si="12"/>
        <v>3623068.8614694704</v>
      </c>
      <c r="F17" s="4">
        <f t="shared" si="12"/>
        <v>3570199.0424146629</v>
      </c>
      <c r="G17" s="4">
        <f t="shared" si="12"/>
        <v>3514157.0342165669</v>
      </c>
      <c r="H17" s="4">
        <f t="shared" si="12"/>
        <v>3454752.505526586</v>
      </c>
      <c r="I17" s="4">
        <f t="shared" si="12"/>
        <v>3391783.7051152051</v>
      </c>
      <c r="J17" s="4">
        <f t="shared" si="12"/>
        <v>3325036.7766791419</v>
      </c>
      <c r="K17" s="4">
        <f t="shared" si="12"/>
        <v>3254285.0325369141</v>
      </c>
      <c r="L17" s="4">
        <f t="shared" si="12"/>
        <v>3179288.183746154</v>
      </c>
      <c r="M17" s="4">
        <f t="shared" si="12"/>
        <v>3099791.5240279473</v>
      </c>
      <c r="N17" s="4">
        <f t="shared" si="12"/>
        <v>3015525.0647266484</v>
      </c>
      <c r="O17" s="4">
        <f t="shared" si="12"/>
        <v>2926202.6178672714</v>
      </c>
      <c r="P17" s="4">
        <f t="shared" si="12"/>
        <v>2831520.8241963321</v>
      </c>
      <c r="Q17" s="4">
        <f t="shared" si="12"/>
        <v>2731158.122905137</v>
      </c>
      <c r="R17" s="4">
        <f t="shared" si="12"/>
        <v>2624773.6595364688</v>
      </c>
      <c r="S17" s="4">
        <f t="shared" si="12"/>
        <v>2512006.1283656834</v>
      </c>
      <c r="T17" s="4">
        <f t="shared" si="12"/>
        <v>2392472.5453246478</v>
      </c>
      <c r="U17" s="4">
        <f t="shared" si="12"/>
        <v>2265766.9473011503</v>
      </c>
      <c r="V17" s="4">
        <f t="shared" si="12"/>
        <v>2131459.013396244</v>
      </c>
      <c r="W17" s="4">
        <f t="shared" si="12"/>
        <v>1989092.6034570443</v>
      </c>
      <c r="X17" s="4">
        <f t="shared" si="12"/>
        <v>1838184.2089214891</v>
      </c>
      <c r="Y17" s="4">
        <f t="shared" si="12"/>
        <v>1678221.3107138032</v>
      </c>
      <c r="Z17" s="4">
        <f t="shared" si="12"/>
        <v>1508660.6386136538</v>
      </c>
      <c r="AA17" s="4">
        <f t="shared" si="12"/>
        <v>1328926.3261875003</v>
      </c>
      <c r="AB17" s="4">
        <f t="shared" si="12"/>
        <v>1138407.9550157744</v>
      </c>
      <c r="AC17" s="4">
        <f t="shared" si="12"/>
        <v>936458.48157374735</v>
      </c>
      <c r="AD17" s="4">
        <f t="shared" si="12"/>
        <v>722392.03972519399</v>
      </c>
      <c r="AE17" s="4">
        <f t="shared" si="12"/>
        <v>495481.61136572954</v>
      </c>
      <c r="AF17" s="4">
        <f t="shared" si="12"/>
        <v>254956.5573047018</v>
      </c>
    </row>
    <row r="18" spans="1:32">
      <c r="A18" s="2" t="s">
        <v>19</v>
      </c>
      <c r="C18">
        <v>170000</v>
      </c>
      <c r="D18">
        <f>1.02*C18</f>
        <v>173400</v>
      </c>
      <c r="E18" s="2">
        <f t="shared" ref="E18:AF20" si="13">1.02*D18</f>
        <v>176868</v>
      </c>
      <c r="F18" s="2">
        <f t="shared" si="13"/>
        <v>180405.36000000002</v>
      </c>
      <c r="G18" s="2">
        <f t="shared" si="13"/>
        <v>184013.46720000001</v>
      </c>
      <c r="H18" s="2">
        <f t="shared" si="13"/>
        <v>187693.73654400001</v>
      </c>
      <c r="I18" s="2">
        <f t="shared" si="13"/>
        <v>191447.61127488001</v>
      </c>
      <c r="J18" s="2">
        <f t="shared" si="13"/>
        <v>195276.56350037761</v>
      </c>
      <c r="K18" s="2">
        <f t="shared" si="13"/>
        <v>199182.09477038516</v>
      </c>
      <c r="L18" s="2">
        <f t="shared" si="13"/>
        <v>203165.73666579285</v>
      </c>
      <c r="M18" s="2">
        <f t="shared" si="13"/>
        <v>207229.05139910872</v>
      </c>
      <c r="N18" s="2">
        <f t="shared" si="13"/>
        <v>211373.6324270909</v>
      </c>
      <c r="O18" s="2">
        <f t="shared" si="13"/>
        <v>215601.10507563272</v>
      </c>
      <c r="P18" s="2">
        <f t="shared" si="13"/>
        <v>219913.12717714536</v>
      </c>
      <c r="Q18" s="2">
        <f t="shared" si="13"/>
        <v>224311.38972068828</v>
      </c>
      <c r="R18" s="2">
        <f t="shared" si="13"/>
        <v>228797.61751510206</v>
      </c>
      <c r="S18" s="2">
        <f t="shared" si="13"/>
        <v>233373.5698654041</v>
      </c>
      <c r="T18" s="2">
        <f t="shared" si="13"/>
        <v>238041.04126271218</v>
      </c>
      <c r="U18" s="2">
        <f t="shared" si="13"/>
        <v>242801.86208796644</v>
      </c>
      <c r="V18" s="2">
        <f t="shared" si="13"/>
        <v>247657.89932972577</v>
      </c>
      <c r="W18" s="2">
        <f t="shared" si="13"/>
        <v>252611.05731632028</v>
      </c>
      <c r="X18" s="2">
        <f t="shared" si="13"/>
        <v>257663.27846264667</v>
      </c>
      <c r="Y18" s="2">
        <f t="shared" si="13"/>
        <v>262816.5440318996</v>
      </c>
      <c r="Z18" s="2">
        <f t="shared" si="13"/>
        <v>268072.87491253758</v>
      </c>
      <c r="AA18" s="2">
        <f t="shared" si="13"/>
        <v>273434.33241078834</v>
      </c>
      <c r="AB18" s="2">
        <f t="shared" si="13"/>
        <v>278903.01905900409</v>
      </c>
      <c r="AC18" s="2">
        <f t="shared" si="13"/>
        <v>284481.07944018417</v>
      </c>
      <c r="AD18" s="2">
        <f t="shared" si="13"/>
        <v>290170.70102898788</v>
      </c>
      <c r="AE18" s="2">
        <f t="shared" si="13"/>
        <v>295974.11504956766</v>
      </c>
      <c r="AF18" s="2">
        <f t="shared" si="13"/>
        <v>301893.59735055902</v>
      </c>
    </row>
    <row r="19" spans="1:32">
      <c r="A19" s="2" t="s">
        <v>6</v>
      </c>
      <c r="C19" s="3">
        <v>18000</v>
      </c>
      <c r="D19">
        <f>1.02*C19</f>
        <v>18360</v>
      </c>
      <c r="E19" s="2">
        <f t="shared" ref="E19:V20" si="14">1.02*D19</f>
        <v>18727.2</v>
      </c>
      <c r="F19" s="2">
        <f t="shared" si="14"/>
        <v>19101.744000000002</v>
      </c>
      <c r="G19" s="2">
        <f t="shared" si="14"/>
        <v>19483.778880000002</v>
      </c>
      <c r="H19" s="2">
        <f t="shared" si="14"/>
        <v>19873.454457600001</v>
      </c>
      <c r="I19" s="2">
        <f t="shared" si="14"/>
        <v>20270.923546752001</v>
      </c>
      <c r="J19" s="2">
        <f t="shared" si="14"/>
        <v>20676.342017687042</v>
      </c>
      <c r="K19" s="2">
        <f t="shared" si="14"/>
        <v>21089.868858040783</v>
      </c>
      <c r="L19" s="2">
        <f t="shared" si="14"/>
        <v>21511.666235201599</v>
      </c>
      <c r="M19" s="2">
        <f t="shared" si="14"/>
        <v>21941.899559905632</v>
      </c>
      <c r="N19" s="2">
        <f t="shared" si="14"/>
        <v>22380.737551103746</v>
      </c>
      <c r="O19" s="2">
        <f t="shared" si="14"/>
        <v>22828.352302125822</v>
      </c>
      <c r="P19" s="2">
        <f t="shared" si="14"/>
        <v>23284.91934816834</v>
      </c>
      <c r="Q19" s="2">
        <f t="shared" si="14"/>
        <v>23750.617735131706</v>
      </c>
      <c r="R19" s="2">
        <f t="shared" si="14"/>
        <v>24225.63008983434</v>
      </c>
      <c r="S19" s="2">
        <f t="shared" si="14"/>
        <v>24710.142691631027</v>
      </c>
      <c r="T19" s="2">
        <f t="shared" si="14"/>
        <v>25204.345545463646</v>
      </c>
      <c r="U19" s="2">
        <f t="shared" si="14"/>
        <v>25708.432456372921</v>
      </c>
      <c r="V19" s="2">
        <f t="shared" si="14"/>
        <v>26222.60110550038</v>
      </c>
      <c r="W19" s="2">
        <f t="shared" si="13"/>
        <v>26747.053127610387</v>
      </c>
      <c r="X19" s="2">
        <f t="shared" si="13"/>
        <v>27281.994190162593</v>
      </c>
      <c r="Y19" s="2">
        <f t="shared" si="13"/>
        <v>27827.634073965844</v>
      </c>
      <c r="Z19" s="2">
        <f t="shared" si="13"/>
        <v>28384.18675544516</v>
      </c>
      <c r="AA19" s="2">
        <f t="shared" si="13"/>
        <v>28951.870490554065</v>
      </c>
      <c r="AB19" s="2">
        <f t="shared" si="13"/>
        <v>29530.907900365146</v>
      </c>
      <c r="AC19" s="2">
        <f t="shared" si="13"/>
        <v>30121.526058372448</v>
      </c>
      <c r="AD19" s="2">
        <f t="shared" si="13"/>
        <v>30723.956579539899</v>
      </c>
      <c r="AE19" s="2">
        <f t="shared" si="13"/>
        <v>31338.435711130696</v>
      </c>
      <c r="AF19" s="2">
        <f t="shared" si="13"/>
        <v>31965.204425353309</v>
      </c>
    </row>
    <row r="20" spans="1:32">
      <c r="A20" s="2" t="s">
        <v>20</v>
      </c>
      <c r="C20">
        <f>C3</f>
        <v>1610.1201652844122</v>
      </c>
      <c r="D20">
        <f>1.02*C20</f>
        <v>1642.3225685901004</v>
      </c>
      <c r="E20" s="2">
        <f t="shared" si="14"/>
        <v>1675.1690199619024</v>
      </c>
      <c r="F20" s="2">
        <f t="shared" si="14"/>
        <v>1708.6724003611405</v>
      </c>
      <c r="G20" s="2">
        <f t="shared" si="14"/>
        <v>1742.8458483683632</v>
      </c>
      <c r="H20" s="2">
        <f t="shared" si="14"/>
        <v>1777.7027653357306</v>
      </c>
      <c r="I20" s="2">
        <f t="shared" si="14"/>
        <v>1813.2568206424453</v>
      </c>
      <c r="J20" s="2">
        <f t="shared" si="14"/>
        <v>1849.5219570552943</v>
      </c>
      <c r="K20" s="2">
        <f t="shared" si="14"/>
        <v>1886.5123961964002</v>
      </c>
      <c r="L20" s="2">
        <f t="shared" si="14"/>
        <v>1924.2426441203284</v>
      </c>
      <c r="M20" s="2">
        <f t="shared" si="14"/>
        <v>1962.7274970027349</v>
      </c>
      <c r="N20" s="2">
        <f t="shared" si="14"/>
        <v>2001.9820469427896</v>
      </c>
      <c r="O20" s="2">
        <f t="shared" si="14"/>
        <v>2042.0216878816454</v>
      </c>
      <c r="P20" s="2">
        <f t="shared" si="14"/>
        <v>2082.8621216392785</v>
      </c>
      <c r="Q20" s="2">
        <f t="shared" si="14"/>
        <v>2124.519364072064</v>
      </c>
      <c r="R20" s="2">
        <f t="shared" si="14"/>
        <v>2167.0097513535052</v>
      </c>
      <c r="S20" s="2">
        <f t="shared" si="14"/>
        <v>2210.3499463805751</v>
      </c>
      <c r="T20" s="2">
        <f t="shared" si="14"/>
        <v>2254.5569453081866</v>
      </c>
      <c r="U20" s="2">
        <f t="shared" si="14"/>
        <v>2299.6480842143505</v>
      </c>
      <c r="V20" s="2">
        <f t="shared" si="14"/>
        <v>2345.6410458986375</v>
      </c>
      <c r="W20" s="2">
        <f t="shared" si="13"/>
        <v>2392.55386681661</v>
      </c>
      <c r="X20" s="2">
        <f t="shared" si="13"/>
        <v>2440.4049441529423</v>
      </c>
      <c r="Y20" s="2">
        <f t="shared" si="13"/>
        <v>2489.2130430360012</v>
      </c>
      <c r="Z20" s="2">
        <f t="shared" si="13"/>
        <v>2538.9973038967214</v>
      </c>
      <c r="AA20" s="2">
        <f t="shared" si="13"/>
        <v>2589.7772499746557</v>
      </c>
      <c r="AB20" s="2">
        <f t="shared" si="13"/>
        <v>2641.572794974149</v>
      </c>
      <c r="AC20" s="2">
        <f t="shared" si="13"/>
        <v>2694.404250873632</v>
      </c>
      <c r="AD20" s="2">
        <f t="shared" si="13"/>
        <v>2748.2923358911048</v>
      </c>
      <c r="AE20" s="2">
        <f t="shared" si="13"/>
        <v>2803.2581826089267</v>
      </c>
      <c r="AF20" s="2">
        <f t="shared" si="13"/>
        <v>2859.3233462611051</v>
      </c>
    </row>
    <row r="21" spans="1:32">
      <c r="A21" s="2" t="s">
        <v>21</v>
      </c>
    </row>
    <row r="23" spans="1:32">
      <c r="A23" s="2" t="s">
        <v>22</v>
      </c>
      <c r="C23">
        <f>-$B$7/30</f>
        <v>2066666.6666666667</v>
      </c>
      <c r="D23" s="2">
        <f t="shared" ref="D23:AF23" si="15">-$B$7/30</f>
        <v>2066666.6666666667</v>
      </c>
      <c r="E23" s="2">
        <f t="shared" si="15"/>
        <v>2066666.6666666667</v>
      </c>
      <c r="F23" s="2">
        <f t="shared" si="15"/>
        <v>2066666.6666666667</v>
      </c>
      <c r="G23" s="2">
        <f t="shared" si="15"/>
        <v>2066666.6666666667</v>
      </c>
      <c r="H23" s="2">
        <f t="shared" si="15"/>
        <v>2066666.6666666667</v>
      </c>
      <c r="I23" s="2">
        <f t="shared" si="15"/>
        <v>2066666.6666666667</v>
      </c>
      <c r="J23" s="2">
        <f t="shared" si="15"/>
        <v>2066666.6666666667</v>
      </c>
      <c r="K23" s="2">
        <f t="shared" si="15"/>
        <v>2066666.6666666667</v>
      </c>
      <c r="L23" s="2">
        <f t="shared" si="15"/>
        <v>2066666.6666666667</v>
      </c>
      <c r="M23" s="2">
        <f t="shared" si="15"/>
        <v>2066666.6666666667</v>
      </c>
      <c r="N23" s="2">
        <f t="shared" si="15"/>
        <v>2066666.6666666667</v>
      </c>
      <c r="O23" s="2">
        <f t="shared" si="15"/>
        <v>2066666.6666666667</v>
      </c>
      <c r="P23" s="2">
        <f t="shared" si="15"/>
        <v>2066666.6666666667</v>
      </c>
      <c r="Q23" s="2">
        <f t="shared" si="15"/>
        <v>2066666.6666666667</v>
      </c>
      <c r="R23" s="2">
        <f t="shared" si="15"/>
        <v>2066666.6666666667</v>
      </c>
      <c r="S23" s="2">
        <f t="shared" si="15"/>
        <v>2066666.6666666667</v>
      </c>
      <c r="T23" s="2">
        <f t="shared" si="15"/>
        <v>2066666.6666666667</v>
      </c>
      <c r="U23" s="2">
        <f t="shared" si="15"/>
        <v>2066666.6666666667</v>
      </c>
      <c r="V23" s="2">
        <f t="shared" si="15"/>
        <v>2066666.6666666667</v>
      </c>
      <c r="W23" s="2">
        <f t="shared" si="15"/>
        <v>2066666.6666666667</v>
      </c>
      <c r="X23" s="2">
        <f t="shared" si="15"/>
        <v>2066666.6666666667</v>
      </c>
      <c r="Y23" s="2">
        <f t="shared" si="15"/>
        <v>2066666.6666666667</v>
      </c>
      <c r="Z23" s="2">
        <f t="shared" si="15"/>
        <v>2066666.6666666667</v>
      </c>
      <c r="AA23" s="2">
        <f t="shared" si="15"/>
        <v>2066666.6666666667</v>
      </c>
      <c r="AB23" s="2">
        <f t="shared" si="15"/>
        <v>2066666.6666666667</v>
      </c>
      <c r="AC23" s="2">
        <f t="shared" si="15"/>
        <v>2066666.6666666667</v>
      </c>
      <c r="AD23" s="2">
        <f t="shared" si="15"/>
        <v>2066666.6666666667</v>
      </c>
      <c r="AE23" s="2">
        <f t="shared" si="15"/>
        <v>2066666.6666666667</v>
      </c>
      <c r="AF23" s="2">
        <f t="shared" si="15"/>
        <v>2066666.6666666667</v>
      </c>
    </row>
    <row r="24" spans="1:32">
      <c r="A24" s="2" t="s">
        <v>23</v>
      </c>
      <c r="C24" s="2">
        <f>(12*32*40*52)+(15*4*32*40)+(18*4*32*40)</f>
        <v>967680</v>
      </c>
      <c r="D24">
        <f>1.02*C24</f>
        <v>987033.59999999998</v>
      </c>
      <c r="E24" s="2">
        <f t="shared" ref="E24:AF24" si="16">1.02*D24</f>
        <v>1006774.272</v>
      </c>
      <c r="F24" s="2">
        <f t="shared" si="16"/>
        <v>1026909.75744</v>
      </c>
      <c r="G24" s="2">
        <f t="shared" si="16"/>
        <v>1047447.9525888</v>
      </c>
      <c r="H24" s="2">
        <f t="shared" si="16"/>
        <v>1068396.9116405761</v>
      </c>
      <c r="I24" s="2">
        <f t="shared" si="16"/>
        <v>1089764.8498733877</v>
      </c>
      <c r="J24" s="2">
        <f t="shared" si="16"/>
        <v>1111560.1468708555</v>
      </c>
      <c r="K24" s="2">
        <f t="shared" si="16"/>
        <v>1133791.3498082727</v>
      </c>
      <c r="L24" s="2">
        <f t="shared" si="16"/>
        <v>1156467.1768044382</v>
      </c>
      <c r="M24" s="2">
        <f t="shared" si="16"/>
        <v>1179596.5203405269</v>
      </c>
      <c r="N24" s="2">
        <f t="shared" si="16"/>
        <v>1203188.4507473374</v>
      </c>
      <c r="O24" s="2">
        <f t="shared" si="16"/>
        <v>1227252.2197622843</v>
      </c>
      <c r="P24" s="2">
        <f t="shared" si="16"/>
        <v>1251797.2641575299</v>
      </c>
      <c r="Q24" s="2">
        <f t="shared" si="16"/>
        <v>1276833.2094406805</v>
      </c>
      <c r="R24" s="2">
        <f t="shared" si="16"/>
        <v>1302369.8736294941</v>
      </c>
      <c r="S24" s="2">
        <f t="shared" si="16"/>
        <v>1328417.2711020841</v>
      </c>
      <c r="T24" s="2">
        <f t="shared" si="16"/>
        <v>1354985.6165241257</v>
      </c>
      <c r="U24" s="2">
        <f t="shared" si="16"/>
        <v>1382085.3288546081</v>
      </c>
      <c r="V24" s="2">
        <f t="shared" si="16"/>
        <v>1409727.0354317003</v>
      </c>
      <c r="W24" s="2">
        <f t="shared" si="16"/>
        <v>1437921.5761403344</v>
      </c>
      <c r="X24" s="2">
        <f t="shared" si="16"/>
        <v>1466680.007663141</v>
      </c>
      <c r="Y24" s="2">
        <f t="shared" si="16"/>
        <v>1496013.607816404</v>
      </c>
      <c r="Z24" s="2">
        <f t="shared" si="16"/>
        <v>1525933.8799727322</v>
      </c>
      <c r="AA24" s="2">
        <f t="shared" si="16"/>
        <v>1556452.5575721869</v>
      </c>
      <c r="AB24" s="2">
        <f t="shared" si="16"/>
        <v>1587581.6087236307</v>
      </c>
      <c r="AC24" s="2">
        <f t="shared" si="16"/>
        <v>1619333.2408981032</v>
      </c>
      <c r="AD24" s="2">
        <f t="shared" si="16"/>
        <v>1651719.9057160653</v>
      </c>
      <c r="AE24" s="2">
        <f t="shared" si="16"/>
        <v>1684754.3038303866</v>
      </c>
      <c r="AF24" s="2">
        <f t="shared" si="16"/>
        <v>1718449.3899069943</v>
      </c>
    </row>
    <row r="26" spans="1:32">
      <c r="A26" s="2" t="s">
        <v>8</v>
      </c>
    </row>
    <row r="27" spans="1:32">
      <c r="A27" s="2" t="s">
        <v>7</v>
      </c>
      <c r="C27">
        <f>-0.03*B7</f>
        <v>1860000</v>
      </c>
      <c r="D27">
        <f>1.02*C27</f>
        <v>1897200</v>
      </c>
      <c r="E27" s="2">
        <f t="shared" ref="E27:V27" si="17">1.02*D27</f>
        <v>1935144</v>
      </c>
      <c r="F27" s="2">
        <f t="shared" si="17"/>
        <v>1973846.8800000001</v>
      </c>
      <c r="G27" s="2">
        <f t="shared" si="17"/>
        <v>2013323.8176000002</v>
      </c>
      <c r="H27" s="2">
        <f t="shared" si="17"/>
        <v>2053590.2939520003</v>
      </c>
      <c r="I27" s="2">
        <f t="shared" si="17"/>
        <v>2094662.0998310405</v>
      </c>
      <c r="J27" s="2">
        <f t="shared" si="17"/>
        <v>2136555.3418276613</v>
      </c>
      <c r="K27" s="2">
        <f t="shared" si="17"/>
        <v>2179286.4486642145</v>
      </c>
      <c r="L27" s="2">
        <f t="shared" si="17"/>
        <v>2222872.1776374988</v>
      </c>
      <c r="M27" s="2">
        <f t="shared" si="17"/>
        <v>2267329.621190249</v>
      </c>
      <c r="N27" s="2">
        <f t="shared" si="17"/>
        <v>2312676.213614054</v>
      </c>
      <c r="O27" s="2">
        <f t="shared" si="17"/>
        <v>2358929.7378863352</v>
      </c>
      <c r="P27" s="2">
        <f t="shared" si="17"/>
        <v>2406108.3326440621</v>
      </c>
      <c r="Q27" s="2">
        <f t="shared" si="17"/>
        <v>2454230.4992969432</v>
      </c>
      <c r="R27" s="2">
        <f t="shared" si="17"/>
        <v>2503315.109282882</v>
      </c>
      <c r="S27" s="2">
        <f t="shared" si="17"/>
        <v>2553381.4114685399</v>
      </c>
      <c r="T27" s="2">
        <f t="shared" si="17"/>
        <v>2604449.0396979107</v>
      </c>
      <c r="U27" s="2">
        <f t="shared" si="17"/>
        <v>2656538.0204918687</v>
      </c>
      <c r="V27" s="2">
        <f t="shared" si="17"/>
        <v>2709668.7809017063</v>
      </c>
      <c r="W27" s="2">
        <f t="shared" ref="W27" si="18">1.02*V27</f>
        <v>2763862.1565197404</v>
      </c>
      <c r="X27" s="2">
        <f t="shared" ref="X27" si="19">1.02*W27</f>
        <v>2819139.3996501351</v>
      </c>
      <c r="Y27" s="2">
        <f t="shared" ref="Y27" si="20">1.02*X27</f>
        <v>2875522.1876431378</v>
      </c>
      <c r="Z27" s="2">
        <f t="shared" ref="Z27" si="21">1.02*Y27</f>
        <v>2933032.6313960007</v>
      </c>
      <c r="AA27" s="2">
        <f t="shared" ref="AA27" si="22">1.02*Z27</f>
        <v>2991693.284023921</v>
      </c>
      <c r="AB27" s="2">
        <f t="shared" ref="AB27" si="23">1.02*AA27</f>
        <v>3051527.1497043995</v>
      </c>
      <c r="AC27" s="2">
        <f t="shared" ref="AC27" si="24">1.02*AB27</f>
        <v>3112557.6926984875</v>
      </c>
      <c r="AD27" s="2">
        <f t="shared" ref="AD27" si="25">1.02*AC27</f>
        <v>3174808.8465524572</v>
      </c>
      <c r="AE27" s="2">
        <f t="shared" ref="AE27" si="26">1.02*AD27</f>
        <v>3238305.0234835064</v>
      </c>
      <c r="AF27" s="2">
        <f t="shared" ref="AF27" si="27">1.02*AE27</f>
        <v>3303071.1239531767</v>
      </c>
    </row>
    <row r="29" spans="1:32">
      <c r="A29" s="2" t="s">
        <v>29</v>
      </c>
      <c r="C29" s="5">
        <v>14700000</v>
      </c>
      <c r="D29" s="5">
        <f>1.02*C29</f>
        <v>14994000</v>
      </c>
      <c r="E29" s="5">
        <f t="shared" ref="E29:AF29" si="28">1.02*D29</f>
        <v>15293880</v>
      </c>
      <c r="F29" s="5">
        <f t="shared" si="28"/>
        <v>15599757.6</v>
      </c>
      <c r="G29" s="5">
        <f t="shared" si="28"/>
        <v>15911752.752</v>
      </c>
      <c r="H29" s="5">
        <f t="shared" si="28"/>
        <v>16229987.80704</v>
      </c>
      <c r="I29" s="5">
        <f t="shared" si="28"/>
        <v>16554587.563180801</v>
      </c>
      <c r="J29" s="5">
        <f t="shared" si="28"/>
        <v>16885679.314444415</v>
      </c>
      <c r="K29" s="5">
        <f t="shared" si="28"/>
        <v>17223392.900733303</v>
      </c>
      <c r="L29" s="5">
        <f t="shared" si="28"/>
        <v>17567860.758747969</v>
      </c>
      <c r="M29" s="5">
        <f t="shared" si="28"/>
        <v>17919217.973922927</v>
      </c>
      <c r="N29" s="5">
        <f t="shared" si="28"/>
        <v>18277602.333401386</v>
      </c>
      <c r="O29" s="5">
        <f t="shared" si="28"/>
        <v>18643154.380069412</v>
      </c>
      <c r="P29" s="5">
        <f t="shared" si="28"/>
        <v>19016017.467670802</v>
      </c>
      <c r="Q29" s="5">
        <f t="shared" si="28"/>
        <v>19396337.81702422</v>
      </c>
      <c r="R29" s="5">
        <f t="shared" si="28"/>
        <v>19784264.573364705</v>
      </c>
      <c r="S29" s="5">
        <f t="shared" si="28"/>
        <v>20179949.864831999</v>
      </c>
      <c r="T29" s="5">
        <f t="shared" si="28"/>
        <v>20583548.862128638</v>
      </c>
      <c r="U29" s="5">
        <f t="shared" si="28"/>
        <v>20995219.839371212</v>
      </c>
      <c r="V29" s="5">
        <f t="shared" si="28"/>
        <v>21415124.236158635</v>
      </c>
      <c r="W29" s="5">
        <f t="shared" si="28"/>
        <v>21843426.720881809</v>
      </c>
      <c r="X29" s="5">
        <f t="shared" si="28"/>
        <v>22280295.255299445</v>
      </c>
      <c r="Y29" s="5">
        <f t="shared" si="28"/>
        <v>22725901.160405435</v>
      </c>
      <c r="Z29" s="5">
        <f t="shared" si="28"/>
        <v>23180419.183613542</v>
      </c>
      <c r="AA29" s="5">
        <f t="shared" si="28"/>
        <v>23644027.567285813</v>
      </c>
      <c r="AB29" s="5">
        <f t="shared" si="28"/>
        <v>24116908.118631531</v>
      </c>
      <c r="AC29" s="5">
        <f t="shared" si="28"/>
        <v>24599246.281004161</v>
      </c>
      <c r="AD29" s="5">
        <f t="shared" si="28"/>
        <v>25091231.206624243</v>
      </c>
      <c r="AE29" s="5">
        <f t="shared" si="28"/>
        <v>25593055.830756728</v>
      </c>
      <c r="AF29" s="5">
        <f t="shared" si="28"/>
        <v>26104916.947371863</v>
      </c>
    </row>
    <row r="30" spans="1:32">
      <c r="B30" s="2" t="s">
        <v>30</v>
      </c>
      <c r="C30" s="5">
        <v>5000000</v>
      </c>
      <c r="D30" s="5">
        <f>1.02*C30</f>
        <v>5100000</v>
      </c>
      <c r="E30" s="5">
        <f t="shared" ref="E30:AF30" si="29">1.02*D30</f>
        <v>5202000</v>
      </c>
      <c r="F30" s="5">
        <f t="shared" si="29"/>
        <v>5306040</v>
      </c>
      <c r="G30" s="5">
        <f t="shared" si="29"/>
        <v>5412160.7999999998</v>
      </c>
      <c r="H30" s="5">
        <f t="shared" si="29"/>
        <v>5520404.0159999998</v>
      </c>
      <c r="I30" s="5">
        <f t="shared" si="29"/>
        <v>5630812.0963199995</v>
      </c>
      <c r="J30" s="5">
        <f t="shared" si="29"/>
        <v>5743428.3382463995</v>
      </c>
      <c r="K30" s="5">
        <f t="shared" si="29"/>
        <v>5858296.9050113279</v>
      </c>
      <c r="L30" s="5">
        <f t="shared" si="29"/>
        <v>5975462.8431115542</v>
      </c>
      <c r="M30" s="5">
        <f t="shared" si="29"/>
        <v>6094972.0999737857</v>
      </c>
      <c r="N30" s="5">
        <f t="shared" si="29"/>
        <v>6216871.5419732612</v>
      </c>
      <c r="O30" s="5">
        <f t="shared" si="29"/>
        <v>6341208.9728127262</v>
      </c>
      <c r="P30" s="5">
        <f t="shared" si="29"/>
        <v>6468033.1522689806</v>
      </c>
      <c r="Q30" s="5">
        <f t="shared" si="29"/>
        <v>6597393.81531436</v>
      </c>
      <c r="R30" s="5">
        <f t="shared" si="29"/>
        <v>6729341.691620647</v>
      </c>
      <c r="S30" s="5">
        <f t="shared" si="29"/>
        <v>6863928.5254530599</v>
      </c>
      <c r="T30" s="5">
        <f t="shared" si="29"/>
        <v>7001207.0959621212</v>
      </c>
      <c r="U30" s="5">
        <f t="shared" si="29"/>
        <v>7141231.2378813634</v>
      </c>
      <c r="V30" s="5">
        <f t="shared" si="29"/>
        <v>7284055.8626389904</v>
      </c>
      <c r="W30" s="5">
        <f t="shared" si="29"/>
        <v>7429736.9798917705</v>
      </c>
      <c r="X30" s="5">
        <f t="shared" si="29"/>
        <v>7578331.7194896061</v>
      </c>
      <c r="Y30" s="5">
        <f t="shared" si="29"/>
        <v>7729898.3538793987</v>
      </c>
      <c r="Z30" s="5">
        <f t="shared" si="29"/>
        <v>7884496.3209569864</v>
      </c>
      <c r="AA30" s="5">
        <f t="shared" si="29"/>
        <v>8042186.2473761262</v>
      </c>
      <c r="AB30" s="5">
        <f t="shared" si="29"/>
        <v>8203029.9723236486</v>
      </c>
      <c r="AC30" s="5">
        <f t="shared" si="29"/>
        <v>8367090.5717701213</v>
      </c>
      <c r="AD30" s="5">
        <f t="shared" si="29"/>
        <v>8534432.3832055237</v>
      </c>
      <c r="AE30" s="5">
        <f t="shared" si="29"/>
        <v>8705121.0308696348</v>
      </c>
      <c r="AF30" s="5">
        <f t="shared" si="29"/>
        <v>8879223.4514870271</v>
      </c>
    </row>
    <row r="31" spans="1:32">
      <c r="A31" s="2" t="s">
        <v>9</v>
      </c>
      <c r="C31" s="4">
        <f>SUM(C17:C30)</f>
        <v>28503956.786831953</v>
      </c>
      <c r="D31" s="4">
        <f t="shared" ref="D31:N31" si="30">SUM(D17:D30)</f>
        <v>28911248.638492279</v>
      </c>
      <c r="E31" s="4">
        <f t="shared" si="30"/>
        <v>29324804.169156097</v>
      </c>
      <c r="F31" s="4">
        <f t="shared" si="30"/>
        <v>29744635.722921692</v>
      </c>
      <c r="G31" s="4">
        <f t="shared" si="30"/>
        <v>30170749.115000404</v>
      </c>
      <c r="H31" s="4">
        <f t="shared" si="30"/>
        <v>30603143.094592761</v>
      </c>
      <c r="I31" s="4">
        <f t="shared" si="30"/>
        <v>31041808.772629377</v>
      </c>
      <c r="J31" s="4">
        <f t="shared" si="30"/>
        <v>31486729.012210257</v>
      </c>
      <c r="K31" s="4">
        <f t="shared" si="30"/>
        <v>31937877.77944532</v>
      </c>
      <c r="L31" s="4">
        <f t="shared" si="30"/>
        <v>32395219.452259392</v>
      </c>
      <c r="M31" s="4">
        <f t="shared" si="30"/>
        <v>32858708.084578119</v>
      </c>
      <c r="N31" s="4">
        <f t="shared" si="30"/>
        <v>33328286.623154491</v>
      </c>
      <c r="O31" s="4">
        <f t="shared" ref="O31:AF31" si="31">SUM(O17:O30)</f>
        <v>33803886.074130334</v>
      </c>
      <c r="P31" s="4">
        <f t="shared" si="31"/>
        <v>34285424.616251327</v>
      </c>
      <c r="Q31" s="4">
        <f t="shared" si="31"/>
        <v>34772806.657467902</v>
      </c>
      <c r="R31" s="4">
        <f t="shared" si="31"/>
        <v>35265921.831457153</v>
      </c>
      <c r="S31" s="4">
        <f t="shared" si="31"/>
        <v>35764643.930391446</v>
      </c>
      <c r="T31" s="4">
        <f t="shared" si="31"/>
        <v>36268829.770057596</v>
      </c>
      <c r="U31" s="4">
        <f t="shared" si="31"/>
        <v>36778317.983195424</v>
      </c>
      <c r="V31" s="4">
        <f t="shared" si="31"/>
        <v>37292927.736675069</v>
      </c>
      <c r="W31" s="4">
        <f t="shared" si="31"/>
        <v>37812457.367868111</v>
      </c>
      <c r="X31" s="4">
        <f t="shared" si="31"/>
        <v>38336682.935287446</v>
      </c>
      <c r="Y31" s="4">
        <f t="shared" si="31"/>
        <v>38865356.678273745</v>
      </c>
      <c r="Z31" s="4">
        <f t="shared" si="31"/>
        <v>39398205.38019146</v>
      </c>
      <c r="AA31" s="4">
        <f t="shared" si="31"/>
        <v>39934928.629263535</v>
      </c>
      <c r="AB31" s="4">
        <f t="shared" si="31"/>
        <v>40475196.970819995</v>
      </c>
      <c r="AC31" s="4">
        <f t="shared" si="31"/>
        <v>41018649.944360718</v>
      </c>
      <c r="AD31" s="4">
        <f t="shared" si="31"/>
        <v>41564893.998434573</v>
      </c>
      <c r="AE31" s="4">
        <f t="shared" si="31"/>
        <v>42113500.275915958</v>
      </c>
      <c r="AF31" s="4">
        <f t="shared" si="31"/>
        <v>42664002.261812605</v>
      </c>
    </row>
    <row r="33" spans="1:32">
      <c r="A33" s="2" t="s">
        <v>10</v>
      </c>
      <c r="C33" s="4">
        <f t="shared" ref="C33:AF33" si="32">C11-C31</f>
        <v>496043.21316804737</v>
      </c>
      <c r="D33" s="4">
        <f t="shared" si="32"/>
        <v>668751.36150772125</v>
      </c>
      <c r="E33" s="4">
        <f t="shared" si="32"/>
        <v>846795.83084390312</v>
      </c>
      <c r="F33" s="4">
        <f t="shared" si="32"/>
        <v>1030396.2770783082</v>
      </c>
      <c r="G33" s="4">
        <f t="shared" si="32"/>
        <v>1219783.5249995962</v>
      </c>
      <c r="H33" s="4">
        <f t="shared" si="32"/>
        <v>1415200.1982072406</v>
      </c>
      <c r="I33" s="4">
        <f t="shared" si="32"/>
        <v>1616901.3860266246</v>
      </c>
      <c r="J33" s="4">
        <f t="shared" si="32"/>
        <v>1825155.3496188633</v>
      </c>
      <c r="K33" s="4">
        <f t="shared" si="32"/>
        <v>2040244.2696203813</v>
      </c>
      <c r="L33" s="4">
        <f t="shared" si="32"/>
        <v>2262465.0377876237</v>
      </c>
      <c r="M33" s="4">
        <f t="shared" si="32"/>
        <v>2492130.0952698365</v>
      </c>
      <c r="N33" s="4">
        <f t="shared" si="32"/>
        <v>2729568.3202904239</v>
      </c>
      <c r="O33" s="4">
        <f t="shared" si="32"/>
        <v>2975125.9681834802</v>
      </c>
      <c r="P33" s="4">
        <f t="shared" si="32"/>
        <v>3229167.6669087633</v>
      </c>
      <c r="Q33" s="4">
        <f t="shared" si="32"/>
        <v>3492077.4713553935</v>
      </c>
      <c r="R33" s="4">
        <f t="shared" si="32"/>
        <v>3764259.9799426123</v>
      </c>
      <c r="S33" s="4">
        <f t="shared" si="32"/>
        <v>4046141.5172363147</v>
      </c>
      <c r="T33" s="4">
        <f t="shared" si="32"/>
        <v>4338171.3865227178</v>
      </c>
      <c r="U33" s="4">
        <f t="shared" si="32"/>
        <v>4640823.1965164989</v>
      </c>
      <c r="V33" s="4">
        <f t="shared" si="32"/>
        <v>4954596.2666310966</v>
      </c>
      <c r="W33" s="4">
        <f t="shared" si="32"/>
        <v>5280017.1155041754</v>
      </c>
      <c r="X33" s="4">
        <f t="shared" si="32"/>
        <v>5617641.0377522856</v>
      </c>
      <c r="Y33" s="4">
        <f t="shared" si="32"/>
        <v>5968053.7742267847</v>
      </c>
      <c r="Z33" s="4">
        <f t="shared" si="32"/>
        <v>6331873.281359084</v>
      </c>
      <c r="AA33" s="4">
        <f t="shared" si="32"/>
        <v>6709751.6055180207</v>
      </c>
      <c r="AB33" s="4">
        <f t="shared" si="32"/>
        <v>7102376.8686571941</v>
      </c>
      <c r="AC33" s="4">
        <f t="shared" si="32"/>
        <v>7510475.3719060123</v>
      </c>
      <c r="AD33" s="4">
        <f t="shared" si="32"/>
        <v>7934813.8241574913</v>
      </c>
      <c r="AE33" s="4">
        <f t="shared" si="32"/>
        <v>8376201.7031279504</v>
      </c>
      <c r="AF33" s="4">
        <f t="shared" si="32"/>
        <v>8835493.756812185</v>
      </c>
    </row>
    <row r="35" spans="1:32">
      <c r="A35" s="2" t="s">
        <v>11</v>
      </c>
      <c r="C35" s="4">
        <f>C33*0.4</f>
        <v>198417.28526721895</v>
      </c>
      <c r="D35" s="4">
        <f t="shared" ref="D35:AF35" si="33">D33*0.4</f>
        <v>267500.54460308852</v>
      </c>
      <c r="E35" s="4">
        <f t="shared" si="33"/>
        <v>338718.3323375613</v>
      </c>
      <c r="F35" s="4">
        <f t="shared" si="33"/>
        <v>412158.51083132328</v>
      </c>
      <c r="G35" s="4">
        <f t="shared" si="33"/>
        <v>487913.40999983851</v>
      </c>
      <c r="H35" s="4">
        <f t="shared" si="33"/>
        <v>566080.07928289624</v>
      </c>
      <c r="I35" s="4">
        <f t="shared" si="33"/>
        <v>646760.55441064993</v>
      </c>
      <c r="J35" s="4">
        <f t="shared" si="33"/>
        <v>730062.13984754542</v>
      </c>
      <c r="K35" s="4">
        <f t="shared" si="33"/>
        <v>816097.70784815261</v>
      </c>
      <c r="L35" s="4">
        <f t="shared" si="33"/>
        <v>904986.01511504955</v>
      </c>
      <c r="M35" s="4">
        <f t="shared" si="33"/>
        <v>996852.03810793464</v>
      </c>
      <c r="N35" s="4">
        <f t="shared" si="33"/>
        <v>1091827.3281161697</v>
      </c>
      <c r="O35" s="4">
        <f t="shared" si="33"/>
        <v>1190050.3872733922</v>
      </c>
      <c r="P35" s="4">
        <f t="shared" si="33"/>
        <v>1291667.0667635053</v>
      </c>
      <c r="Q35" s="4">
        <f t="shared" si="33"/>
        <v>1396830.9885421575</v>
      </c>
      <c r="R35" s="4">
        <f t="shared" si="33"/>
        <v>1505703.9919770451</v>
      </c>
      <c r="S35" s="4">
        <f t="shared" si="33"/>
        <v>1618456.6068945259</v>
      </c>
      <c r="T35" s="4">
        <f t="shared" si="33"/>
        <v>1735268.5546090873</v>
      </c>
      <c r="U35" s="4">
        <f t="shared" si="33"/>
        <v>1856329.2786065997</v>
      </c>
      <c r="V35" s="4">
        <f t="shared" si="33"/>
        <v>1981838.5066524388</v>
      </c>
      <c r="W35" s="4">
        <f t="shared" si="33"/>
        <v>2112006.8462016704</v>
      </c>
      <c r="X35" s="4">
        <f t="shared" si="33"/>
        <v>2247056.4151009144</v>
      </c>
      <c r="Y35" s="4">
        <f t="shared" si="33"/>
        <v>2387221.5096907141</v>
      </c>
      <c r="Z35" s="4">
        <f t="shared" si="33"/>
        <v>2532749.3125436339</v>
      </c>
      <c r="AA35" s="4">
        <f t="shared" si="33"/>
        <v>2683900.6422072086</v>
      </c>
      <c r="AB35" s="4">
        <f t="shared" si="33"/>
        <v>2840950.747462878</v>
      </c>
      <c r="AC35" s="4">
        <f t="shared" si="33"/>
        <v>3004190.1487624049</v>
      </c>
      <c r="AD35" s="4">
        <f t="shared" si="33"/>
        <v>3173925.5296629965</v>
      </c>
      <c r="AE35" s="4">
        <f t="shared" si="33"/>
        <v>3350480.6812511804</v>
      </c>
      <c r="AF35" s="4">
        <f t="shared" si="33"/>
        <v>3534197.5027248743</v>
      </c>
    </row>
    <row r="37" spans="1:32">
      <c r="A37" s="2" t="s">
        <v>12</v>
      </c>
      <c r="C37" s="4">
        <f>C33-C35</f>
        <v>297625.92790082842</v>
      </c>
      <c r="D37" s="4">
        <f t="shared" ref="D37:AF37" si="34">D33-D35</f>
        <v>401250.81690463272</v>
      </c>
      <c r="E37" s="4">
        <f t="shared" si="34"/>
        <v>508077.49850634183</v>
      </c>
      <c r="F37" s="4">
        <f t="shared" si="34"/>
        <v>618237.76624698495</v>
      </c>
      <c r="G37" s="4">
        <f t="shared" si="34"/>
        <v>731870.11499975761</v>
      </c>
      <c r="H37" s="4">
        <f t="shared" si="34"/>
        <v>849120.11892434431</v>
      </c>
      <c r="I37" s="4">
        <f t="shared" si="34"/>
        <v>970140.83161597466</v>
      </c>
      <c r="J37" s="4">
        <f t="shared" si="34"/>
        <v>1095093.2097713179</v>
      </c>
      <c r="K37" s="4">
        <f t="shared" si="34"/>
        <v>1224146.5617722287</v>
      </c>
      <c r="L37" s="4">
        <f t="shared" si="34"/>
        <v>1357479.022672574</v>
      </c>
      <c r="M37" s="4">
        <f t="shared" si="34"/>
        <v>1495278.0571619018</v>
      </c>
      <c r="N37" s="4">
        <f t="shared" si="34"/>
        <v>1637740.9921742543</v>
      </c>
      <c r="O37" s="4">
        <f t="shared" si="34"/>
        <v>1785075.580910088</v>
      </c>
      <c r="P37" s="4">
        <f t="shared" si="34"/>
        <v>1937500.600145258</v>
      </c>
      <c r="Q37" s="4">
        <f t="shared" si="34"/>
        <v>2095246.4828132361</v>
      </c>
      <c r="R37" s="4">
        <f t="shared" si="34"/>
        <v>2258555.987965567</v>
      </c>
      <c r="S37" s="4">
        <f t="shared" si="34"/>
        <v>2427684.910341789</v>
      </c>
      <c r="T37" s="4">
        <f t="shared" si="34"/>
        <v>2602902.8319136305</v>
      </c>
      <c r="U37" s="4">
        <f t="shared" si="34"/>
        <v>2784493.9179098993</v>
      </c>
      <c r="V37" s="4">
        <f t="shared" si="34"/>
        <v>2972757.7599786576</v>
      </c>
      <c r="W37" s="4">
        <f t="shared" si="34"/>
        <v>3168010.2693025051</v>
      </c>
      <c r="X37" s="4">
        <f t="shared" si="34"/>
        <v>3370584.6226513712</v>
      </c>
      <c r="Y37" s="4">
        <f t="shared" si="34"/>
        <v>3580832.2645360706</v>
      </c>
      <c r="Z37" s="4">
        <f t="shared" si="34"/>
        <v>3799123.9688154501</v>
      </c>
      <c r="AA37" s="4">
        <f t="shared" si="34"/>
        <v>4025850.9633108121</v>
      </c>
      <c r="AB37" s="4">
        <f t="shared" si="34"/>
        <v>4261426.1211943161</v>
      </c>
      <c r="AC37" s="4">
        <f t="shared" si="34"/>
        <v>4506285.2231436074</v>
      </c>
      <c r="AD37" s="4">
        <f t="shared" si="34"/>
        <v>4760888.2944944948</v>
      </c>
      <c r="AE37" s="4">
        <f t="shared" si="34"/>
        <v>5025721.0218767701</v>
      </c>
      <c r="AF37" s="4">
        <f t="shared" si="34"/>
        <v>5301296.2540873103</v>
      </c>
    </row>
    <row r="39" spans="1:32">
      <c r="A39" s="2" t="s">
        <v>15</v>
      </c>
      <c r="C39" s="2">
        <f>-$B$7/30</f>
        <v>2066666.6666666667</v>
      </c>
      <c r="D39" s="2">
        <f t="shared" ref="D39:AF39" si="35">-$B$7/30</f>
        <v>2066666.6666666667</v>
      </c>
      <c r="E39" s="2">
        <f t="shared" si="35"/>
        <v>2066666.6666666667</v>
      </c>
      <c r="F39" s="2">
        <f t="shared" si="35"/>
        <v>2066666.6666666667</v>
      </c>
      <c r="G39" s="2">
        <f t="shared" si="35"/>
        <v>2066666.6666666667</v>
      </c>
      <c r="H39" s="2">
        <f t="shared" si="35"/>
        <v>2066666.6666666667</v>
      </c>
      <c r="I39" s="2">
        <f t="shared" si="35"/>
        <v>2066666.6666666667</v>
      </c>
      <c r="J39" s="2">
        <f t="shared" si="35"/>
        <v>2066666.6666666667</v>
      </c>
      <c r="K39" s="2">
        <f t="shared" si="35"/>
        <v>2066666.6666666667</v>
      </c>
      <c r="L39" s="2">
        <f t="shared" si="35"/>
        <v>2066666.6666666667</v>
      </c>
      <c r="M39" s="2">
        <f t="shared" si="35"/>
        <v>2066666.6666666667</v>
      </c>
      <c r="N39" s="2">
        <f t="shared" si="35"/>
        <v>2066666.6666666667</v>
      </c>
      <c r="O39" s="2">
        <f t="shared" si="35"/>
        <v>2066666.6666666667</v>
      </c>
      <c r="P39" s="2">
        <f t="shared" si="35"/>
        <v>2066666.6666666667</v>
      </c>
      <c r="Q39" s="2">
        <f t="shared" si="35"/>
        <v>2066666.6666666667</v>
      </c>
      <c r="R39" s="2">
        <f t="shared" si="35"/>
        <v>2066666.6666666667</v>
      </c>
      <c r="S39" s="2">
        <f t="shared" si="35"/>
        <v>2066666.6666666667</v>
      </c>
      <c r="T39" s="2">
        <f t="shared" si="35"/>
        <v>2066666.6666666667</v>
      </c>
      <c r="U39" s="2">
        <f t="shared" si="35"/>
        <v>2066666.6666666667</v>
      </c>
      <c r="V39" s="2">
        <f t="shared" si="35"/>
        <v>2066666.6666666667</v>
      </c>
      <c r="W39" s="2">
        <f t="shared" si="35"/>
        <v>2066666.6666666667</v>
      </c>
      <c r="X39" s="2">
        <f t="shared" si="35"/>
        <v>2066666.6666666667</v>
      </c>
      <c r="Y39" s="2">
        <f t="shared" si="35"/>
        <v>2066666.6666666667</v>
      </c>
      <c r="Z39" s="2">
        <f t="shared" si="35"/>
        <v>2066666.6666666667</v>
      </c>
      <c r="AA39" s="2">
        <f t="shared" si="35"/>
        <v>2066666.6666666667</v>
      </c>
      <c r="AB39" s="2">
        <f t="shared" si="35"/>
        <v>2066666.6666666667</v>
      </c>
      <c r="AC39" s="2">
        <f t="shared" si="35"/>
        <v>2066666.6666666667</v>
      </c>
      <c r="AD39" s="2">
        <f t="shared" si="35"/>
        <v>2066666.6666666667</v>
      </c>
      <c r="AE39" s="2">
        <f t="shared" si="35"/>
        <v>2066666.6666666667</v>
      </c>
      <c r="AF39" s="2">
        <f t="shared" si="35"/>
        <v>2066666.6666666667</v>
      </c>
    </row>
    <row r="41" spans="1:32">
      <c r="A41" s="2" t="s">
        <v>13</v>
      </c>
    </row>
    <row r="42" spans="1:32">
      <c r="A42" s="2" t="s">
        <v>14</v>
      </c>
      <c r="B42">
        <v>-30000000</v>
      </c>
      <c r="C42" s="4">
        <f>C37+C39</f>
        <v>2364292.5945674954</v>
      </c>
      <c r="D42" s="4">
        <f t="shared" ref="D42:AF42" si="36">D37+D39</f>
        <v>2467917.4835712994</v>
      </c>
      <c r="E42" s="4">
        <f t="shared" si="36"/>
        <v>2574744.1651730086</v>
      </c>
      <c r="F42" s="4">
        <f t="shared" si="36"/>
        <v>2684904.4329136517</v>
      </c>
      <c r="G42" s="4">
        <f t="shared" si="36"/>
        <v>2798536.7816664241</v>
      </c>
      <c r="H42" s="4">
        <f t="shared" si="36"/>
        <v>2915786.7855910109</v>
      </c>
      <c r="I42" s="4">
        <f t="shared" si="36"/>
        <v>3036807.4982826412</v>
      </c>
      <c r="J42" s="4">
        <f t="shared" si="36"/>
        <v>3161759.8764379844</v>
      </c>
      <c r="K42" s="4">
        <f t="shared" si="36"/>
        <v>3290813.2284388952</v>
      </c>
      <c r="L42" s="4">
        <f t="shared" si="36"/>
        <v>3424145.689339241</v>
      </c>
      <c r="M42" s="4">
        <f t="shared" si="36"/>
        <v>3561944.7238285686</v>
      </c>
      <c r="N42" s="4">
        <f t="shared" si="36"/>
        <v>3704407.6588409208</v>
      </c>
      <c r="O42" s="4">
        <f t="shared" si="36"/>
        <v>3851742.2475767545</v>
      </c>
      <c r="P42" s="4">
        <f t="shared" si="36"/>
        <v>4004167.266811925</v>
      </c>
      <c r="Q42" s="4">
        <f t="shared" si="36"/>
        <v>4161913.1494799028</v>
      </c>
      <c r="R42" s="4">
        <f t="shared" si="36"/>
        <v>4325222.654632234</v>
      </c>
      <c r="S42" s="4">
        <f t="shared" si="36"/>
        <v>4494351.577008456</v>
      </c>
      <c r="T42" s="4">
        <f t="shared" si="36"/>
        <v>4669569.4985802975</v>
      </c>
      <c r="U42" s="4">
        <f t="shared" si="36"/>
        <v>4851160.5845765658</v>
      </c>
      <c r="V42" s="4">
        <f t="shared" si="36"/>
        <v>5039424.4266453246</v>
      </c>
      <c r="W42" s="4">
        <f t="shared" si="36"/>
        <v>5234676.935969172</v>
      </c>
      <c r="X42" s="4">
        <f t="shared" si="36"/>
        <v>5437251.2893180382</v>
      </c>
      <c r="Y42" s="4">
        <f t="shared" si="36"/>
        <v>5647498.9312027376</v>
      </c>
      <c r="Z42" s="4">
        <f t="shared" si="36"/>
        <v>5865790.6354821166</v>
      </c>
      <c r="AA42" s="4">
        <f t="shared" si="36"/>
        <v>6092517.6299774786</v>
      </c>
      <c r="AB42" s="4">
        <f t="shared" si="36"/>
        <v>6328092.7878609831</v>
      </c>
      <c r="AC42" s="4">
        <f t="shared" si="36"/>
        <v>6572951.8898102744</v>
      </c>
      <c r="AD42" s="4">
        <f t="shared" si="36"/>
        <v>6827554.9611611618</v>
      </c>
      <c r="AE42" s="4">
        <f t="shared" si="36"/>
        <v>7092387.688543437</v>
      </c>
      <c r="AF42" s="4">
        <f t="shared" si="36"/>
        <v>7367962.9207539773</v>
      </c>
    </row>
    <row r="46" spans="1:32">
      <c r="A46" s="2" t="s">
        <v>16</v>
      </c>
      <c r="B46" s="4">
        <f>NPV(B49,B42,C42,D42,E42,F42,G42,H42,I42,J42,K42,L42,M42,N42,O42,P42,Q42,R42,S42,T42,U42,V42,W42,X42,Y42,Z42,AA42,AB42,AC42,AD42,AE42,AF42)</f>
        <v>9720321.880984243</v>
      </c>
    </row>
    <row r="47" spans="1:32">
      <c r="A47" s="2" t="s">
        <v>17</v>
      </c>
      <c r="B47" s="1">
        <f>IRR(B42:AF42,0.11)</f>
        <v>0.10765522205390592</v>
      </c>
    </row>
    <row r="49" spans="1:2">
      <c r="A49" s="2" t="s">
        <v>18</v>
      </c>
      <c r="B49" s="1">
        <v>0.08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Thompson</dc:creator>
  <cp:lastModifiedBy>Kevin Thompson</cp:lastModifiedBy>
  <dcterms:created xsi:type="dcterms:W3CDTF">2011-02-27T15:21:27Z</dcterms:created>
  <dcterms:modified xsi:type="dcterms:W3CDTF">2011-03-15T21:03:22Z</dcterms:modified>
</cp:coreProperties>
</file>